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Publication of 21-XXX_Phase 1 Q and A\Published Documents\"/>
    </mc:Choice>
  </mc:AlternateContent>
  <xr:revisionPtr revIDLastSave="0" documentId="13_ncr:1_{2108799B-DC77-4B9D-BEC4-181B7C0710DE}" xr6:coauthVersionLast="45" xr6:coauthVersionMax="46" xr10:uidLastSave="{00000000-0000-0000-0000-000000000000}"/>
  <bookViews>
    <workbookView xWindow="37320" yWindow="10755" windowWidth="29040" windowHeight="15840" tabRatio="500" xr2:uid="{00000000-000D-0000-FFFF-FFFF00000000}"/>
  </bookViews>
  <sheets>
    <sheet name="Calcul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1" l="1"/>
  <c r="D48" i="1" l="1"/>
  <c r="E48" i="1" l="1"/>
  <c r="F48" i="1" s="1"/>
  <c r="B8" i="1" s="1"/>
  <c r="C8" i="1" l="1"/>
  <c r="E47" i="1"/>
  <c r="F47" i="1" s="1"/>
  <c r="B4" i="1"/>
  <c r="D8" i="1" l="1"/>
  <c r="E8" i="1" l="1"/>
  <c r="F8" i="1" l="1"/>
  <c r="G8" i="1" l="1"/>
  <c r="H8" i="1" l="1"/>
  <c r="C14" i="1" s="1"/>
  <c r="I8" i="1"/>
  <c r="B14" i="1" l="1"/>
  <c r="J8" i="1"/>
  <c r="K8" i="1" s="1"/>
  <c r="L8" i="1" s="1"/>
  <c r="M8" i="1" s="1"/>
  <c r="N8" i="1" s="1"/>
  <c r="O8" i="1" s="1"/>
  <c r="P8" i="1" s="1"/>
  <c r="Q8" i="1" s="1"/>
  <c r="R8" i="1" s="1"/>
  <c r="S8" i="1" s="1"/>
  <c r="T8" i="1" s="1"/>
  <c r="B12" i="1" l="1"/>
  <c r="U8" i="1"/>
  <c r="V8" i="1" l="1"/>
  <c r="W8" i="1" l="1"/>
  <c r="B15" i="1" s="1"/>
  <c r="C15" i="1" l="1"/>
  <c r="B13" i="1"/>
  <c r="C38" i="1"/>
  <c r="F38" i="1" l="1"/>
  <c r="F19" i="1" s="1"/>
  <c r="C39" i="1"/>
  <c r="C36" i="1"/>
  <c r="F36" i="1" s="1"/>
  <c r="C19" i="1" s="1"/>
  <c r="C37" i="1"/>
  <c r="C40" i="1"/>
  <c r="F40" i="1" s="1"/>
  <c r="C35" i="1"/>
  <c r="F21" i="1" l="1"/>
  <c r="F25" i="1"/>
  <c r="F27" i="1" s="1"/>
  <c r="F20" i="1"/>
  <c r="C21" i="1"/>
  <c r="C20" i="1"/>
  <c r="F35" i="1"/>
  <c r="B19" i="1" s="1"/>
  <c r="B25" i="1" s="1"/>
  <c r="B27" i="1" s="1"/>
  <c r="F39" i="1"/>
  <c r="E19" i="1" s="1"/>
  <c r="F37" i="1"/>
  <c r="D19" i="1" s="1"/>
  <c r="C25" i="1"/>
  <c r="C27" i="1" s="1"/>
  <c r="F28" i="1"/>
  <c r="F29" i="1" l="1"/>
  <c r="D25" i="1"/>
  <c r="D27" i="1" s="1"/>
  <c r="D21" i="1"/>
  <c r="D20" i="1"/>
  <c r="E20" i="1"/>
  <c r="E21" i="1"/>
  <c r="E25" i="1"/>
  <c r="E27" i="1" s="1"/>
  <c r="C29" i="1"/>
  <c r="C28" i="1"/>
  <c r="B30" i="1"/>
  <c r="D29" i="1" l="1"/>
  <c r="E28" i="1"/>
  <c r="D28" i="1"/>
  <c r="E29" i="1"/>
</calcChain>
</file>

<file path=xl/sharedStrings.xml><?xml version="1.0" encoding="utf-8"?>
<sst xmlns="http://schemas.openxmlformats.org/spreadsheetml/2006/main" count="53" uniqueCount="51">
  <si>
    <t>Year</t>
  </si>
  <si>
    <t>Nominal WACC</t>
  </si>
  <si>
    <t>Inflation</t>
  </si>
  <si>
    <t>Discount term</t>
  </si>
  <si>
    <t>Discount Factor</t>
  </si>
  <si>
    <t>Discount Factor for first 15-years</t>
  </si>
  <si>
    <t>Discount Factor for 1st time slice</t>
  </si>
  <si>
    <t>Discount Factor for 2nd time slice</t>
  </si>
  <si>
    <t xml:space="preserve">Real discount rate </t>
  </si>
  <si>
    <t>700 MHz</t>
  </si>
  <si>
    <t>2100 MHz</t>
  </si>
  <si>
    <t>2300 MHz</t>
  </si>
  <si>
    <t>2600 MHz FDD</t>
  </si>
  <si>
    <t>2601 MHz TDD</t>
  </si>
  <si>
    <t xml:space="preserve">700 MHz </t>
  </si>
  <si>
    <t>Years</t>
  </si>
  <si>
    <t>2.1 GHz</t>
  </si>
  <si>
    <t xml:space="preserve">2.1 GHz </t>
  </si>
  <si>
    <t>2.3 GHz (5MHz)</t>
  </si>
  <si>
    <t>Start</t>
  </si>
  <si>
    <t>Expiry</t>
  </si>
  <si>
    <t>2.6 GHz (5MHz)</t>
  </si>
  <si>
    <t>2.6 GHz (2 x 5MHz)</t>
  </si>
  <si>
    <t>Reserve Price 700 MHz</t>
  </si>
  <si>
    <t>Discount Factor for first 20-years</t>
  </si>
  <si>
    <t>2300 MHz (10 MHz)</t>
  </si>
  <si>
    <t>Other Time Slice 1</t>
  </si>
  <si>
    <t>Discounted Years</t>
  </si>
  <si>
    <t>2022 (October)</t>
  </si>
  <si>
    <t>2027 (March )</t>
  </si>
  <si>
    <t>Days*</t>
  </si>
  <si>
    <t>*Note this does not include extra day in leap year in 2024 
(i.e. Time Slice 1)</t>
  </si>
  <si>
    <t>Population of Ireland (IMF)</t>
  </si>
  <si>
    <t>NA</t>
  </si>
  <si>
    <t>All bands</t>
  </si>
  <si>
    <t>–</t>
  </si>
  <si>
    <t>Annual SUF</t>
  </si>
  <si>
    <t>Sum of discounted annual fees (20-year Licence)</t>
  </si>
  <si>
    <t>€/MHz/Pop. (20-year Licence)</t>
  </si>
  <si>
    <t>*As per Document 19/59b</t>
  </si>
  <si>
    <t>MHz per Lot</t>
  </si>
  <si>
    <t>Minimum price for 20-year Licence</t>
  </si>
  <si>
    <t>Minimum price for Time Slice 1</t>
  </si>
  <si>
    <t>Minimum price for Time Slice 2</t>
  </si>
  <si>
    <t>Proportion of minimum price to be paid as annual fees (SUFs)</t>
  </si>
  <si>
    <t>Reserve Price for Time Slice 1</t>
  </si>
  <si>
    <t>Reserve Price for Time Slice 2</t>
  </si>
  <si>
    <t>€/MHz/Pop. (15-year Licence)*</t>
  </si>
  <si>
    <t>Total MHz available</t>
  </si>
  <si>
    <t>From commencement to end of exisitng 2.1 GHz Licences</t>
  </si>
  <si>
    <t xml:space="preserve">Minimum price per 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</si>
</sst>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dd/mm/yyyy;@"/>
    <numFmt numFmtId="168" formatCode="_-* #,##0_-;\-* #,##0_-;_-* &quot;-&quot;??_-;_-@_-"/>
    <numFmt numFmtId="169" formatCode="0.000"/>
    <numFmt numFmtId="170" formatCode="0.0000"/>
    <numFmt numFmtId="171" formatCode="0.0000000000000"/>
    <numFmt numFmtId="172" formatCode="0.00000"/>
    <numFmt numFmtId="173" formatCode="_-* #,##0.0_-;\-* #,##0.0_-;_-* &quot;-&quot;??_-;_-@_-"/>
    <numFmt numFmtId="174" formatCode="0.0000000000000000"/>
    <numFmt numFmtId="175" formatCode="0.0000000000"/>
    <numFmt numFmtId="176" formatCode="_-* #,##0.000_-;\-* #,##0.000_-;_-* &quot;-&quot;??_-;_-@_-"/>
  </numFmts>
  <fonts count="1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color rgb="FF00B050"/>
      <name val="Verdana"/>
      <family val="2"/>
    </font>
    <font>
      <b/>
      <i/>
      <sz val="1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2" fontId="0" fillId="0" borderId="0" xfId="1" applyNumberFormat="1" applyFont="1" applyFill="1"/>
    <xf numFmtId="166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7" fontId="0" fillId="0" borderId="0" xfId="0" applyNumberFormat="1" applyFill="1"/>
    <xf numFmtId="167" fontId="0" fillId="0" borderId="0" xfId="0" applyNumberFormat="1" applyFill="1" applyBorder="1"/>
    <xf numFmtId="0" fontId="1" fillId="0" borderId="2" xfId="0" applyFont="1" applyFill="1" applyBorder="1"/>
    <xf numFmtId="0" fontId="0" fillId="0" borderId="0" xfId="0" applyFont="1" applyFill="1" applyBorder="1"/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168" fontId="0" fillId="0" borderId="0" xfId="28" applyNumberFormat="1" applyFont="1" applyAlignment="1">
      <alignment horizontal="center"/>
    </xf>
    <xf numFmtId="0" fontId="2" fillId="0" borderId="7" xfId="29" applyFont="1" applyFill="1" applyBorder="1" applyAlignment="1">
      <alignment wrapText="1"/>
    </xf>
    <xf numFmtId="2" fontId="2" fillId="0" borderId="1" xfId="29" applyNumberFormat="1" applyFill="1" applyBorder="1" applyAlignment="1">
      <alignment horizontal="center"/>
    </xf>
    <xf numFmtId="0" fontId="2" fillId="0" borderId="1" xfId="29" applyFont="1" applyFill="1" applyBorder="1"/>
    <xf numFmtId="0" fontId="2" fillId="0" borderId="0" xfId="0" applyFont="1"/>
    <xf numFmtId="170" fontId="0" fillId="0" borderId="0" xfId="0" applyNumberFormat="1"/>
    <xf numFmtId="170" fontId="0" fillId="0" borderId="0" xfId="0" applyNumberFormat="1" applyBorder="1" applyAlignment="1">
      <alignment horizontal="center"/>
    </xf>
    <xf numFmtId="168" fontId="0" fillId="0" borderId="0" xfId="0" applyNumberFormat="1"/>
    <xf numFmtId="171" fontId="0" fillId="0" borderId="0" xfId="0" applyNumberFormat="1"/>
    <xf numFmtId="2" fontId="2" fillId="0" borderId="0" xfId="29" applyNumberFormat="1" applyFill="1" applyBorder="1" applyAlignment="1">
      <alignment horizontal="center"/>
    </xf>
    <xf numFmtId="2" fontId="2" fillId="0" borderId="0" xfId="0" applyNumberFormat="1" applyFont="1"/>
    <xf numFmtId="168" fontId="0" fillId="0" borderId="0" xfId="30" applyNumberFormat="1" applyFont="1"/>
    <xf numFmtId="0" fontId="1" fillId="0" borderId="0" xfId="0" applyFont="1"/>
    <xf numFmtId="0" fontId="9" fillId="0" borderId="0" xfId="0" applyFont="1"/>
    <xf numFmtId="172" fontId="0" fillId="0" borderId="3" xfId="0" applyNumberFormat="1" applyFill="1" applyBorder="1"/>
    <xf numFmtId="168" fontId="2" fillId="0" borderId="10" xfId="29" applyNumberForma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43" fontId="0" fillId="0" borderId="0" xfId="0" applyNumberFormat="1"/>
    <xf numFmtId="172" fontId="2" fillId="0" borderId="0" xfId="29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vertical="top" wrapText="1"/>
    </xf>
    <xf numFmtId="172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30" applyNumberFormat="1" applyFont="1"/>
    <xf numFmtId="17" fontId="2" fillId="0" borderId="0" xfId="0" applyNumberFormat="1" applyFont="1"/>
    <xf numFmtId="0" fontId="6" fillId="3" borderId="8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168" fontId="10" fillId="3" borderId="12" xfId="29" applyNumberFormat="1" applyFont="1" applyFill="1" applyBorder="1" applyAlignment="1">
      <alignment horizontal="center" vertical="center"/>
    </xf>
    <xf numFmtId="168" fontId="10" fillId="3" borderId="13" xfId="28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8" fontId="8" fillId="2" borderId="9" xfId="0" applyNumberFormat="1" applyFont="1" applyFill="1" applyBorder="1" applyAlignment="1">
      <alignment horizontal="center" vertical="center"/>
    </xf>
    <xf numFmtId="173" fontId="8" fillId="4" borderId="10" xfId="1" applyNumberFormat="1" applyFont="1" applyFill="1" applyBorder="1" applyAlignment="1">
      <alignment horizontal="center"/>
    </xf>
    <xf numFmtId="168" fontId="10" fillId="3" borderId="10" xfId="29" applyNumberFormat="1" applyFont="1" applyFill="1" applyBorder="1" applyAlignment="1">
      <alignment horizontal="center" vertical="center"/>
    </xf>
    <xf numFmtId="168" fontId="10" fillId="3" borderId="17" xfId="29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" fontId="2" fillId="0" borderId="3" xfId="0" applyNumberFormat="1" applyFont="1" applyFill="1" applyBorder="1"/>
    <xf numFmtId="2" fontId="2" fillId="0" borderId="3" xfId="0" applyNumberFormat="1" applyFont="1" applyFill="1" applyBorder="1"/>
    <xf numFmtId="10" fontId="8" fillId="0" borderId="14" xfId="0" applyNumberFormat="1" applyFont="1" applyFill="1" applyBorder="1" applyAlignment="1">
      <alignment horizontal="right"/>
    </xf>
    <xf numFmtId="10" fontId="8" fillId="0" borderId="15" xfId="0" applyNumberFormat="1" applyFont="1" applyFill="1" applyBorder="1" applyAlignment="1">
      <alignment horizontal="right"/>
    </xf>
    <xf numFmtId="10" fontId="0" fillId="0" borderId="16" xfId="0" applyNumberFormat="1" applyFont="1" applyFill="1" applyBorder="1" applyAlignment="1">
      <alignment horizontal="right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10" fontId="0" fillId="0" borderId="0" xfId="0" applyNumberFormat="1" applyFont="1" applyFill="1" applyBorder="1" applyAlignment="1">
      <alignment horizontal="right"/>
    </xf>
    <xf numFmtId="0" fontId="2" fillId="0" borderId="0" xfId="29" applyFont="1" applyFill="1" applyBorder="1"/>
    <xf numFmtId="0" fontId="2" fillId="0" borderId="16" xfId="0" applyFont="1" applyBorder="1"/>
    <xf numFmtId="2" fontId="2" fillId="0" borderId="16" xfId="29" applyNumberFormat="1" applyFill="1" applyBorder="1" applyAlignment="1">
      <alignment horizontal="center"/>
    </xf>
    <xf numFmtId="0" fontId="1" fillId="0" borderId="19" xfId="0" applyFont="1" applyFill="1" applyBorder="1"/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8" fontId="0" fillId="0" borderId="1" xfId="28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28" applyNumberFormat="1" applyFont="1" applyBorder="1"/>
    <xf numFmtId="168" fontId="0" fillId="0" borderId="1" xfId="28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right"/>
    </xf>
    <xf numFmtId="172" fontId="2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2" fillId="0" borderId="4" xfId="0" applyFont="1" applyFill="1" applyBorder="1" applyAlignment="1">
      <alignment wrapText="1"/>
    </xf>
    <xf numFmtId="168" fontId="8" fillId="0" borderId="9" xfId="0" applyNumberFormat="1" applyFont="1" applyFill="1" applyBorder="1" applyAlignment="1">
      <alignment horizontal="center" vertical="center"/>
    </xf>
    <xf numFmtId="0" fontId="2" fillId="0" borderId="5" xfId="29" applyFont="1" applyFill="1" applyBorder="1" applyAlignment="1">
      <alignment wrapText="1"/>
    </xf>
    <xf numFmtId="168" fontId="2" fillId="0" borderId="10" xfId="29" applyNumberForma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18" xfId="29" applyFont="1" applyFill="1" applyBorder="1" applyAlignment="1">
      <alignment wrapText="1"/>
    </xf>
    <xf numFmtId="0" fontId="2" fillId="0" borderId="11" xfId="29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2" fillId="0" borderId="0" xfId="0" applyFont="1" applyFill="1"/>
  </cellXfs>
  <cellStyles count="31">
    <cellStyle name="Comma" xfId="28" builtinId="3"/>
    <cellStyle name="Comma 2" xfId="30" xr:uid="{00000000-0005-0000-0000-000001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/>
    <cellStyle name="Normal 2" xfId="29" xr:uid="{00000000-0005-0000-0000-00001D000000}"/>
    <cellStyle name="Percent" xfId="1" builtinId="5"/>
  </cellStyles>
  <dxfs count="0"/>
  <tableStyles count="0" defaultTableStyle="TableStyleMedium9" defaultPivotStyle="PivotStyleMedium4"/>
  <colors>
    <mruColors>
      <color rgb="FFFF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27</xdr:row>
      <xdr:rowOff>0</xdr:rowOff>
    </xdr:from>
    <xdr:to>
      <xdr:col>10</xdr:col>
      <xdr:colOff>444500</xdr:colOff>
      <xdr:row>28</xdr:row>
      <xdr:rowOff>50800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220200" y="504190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4" workbookViewId="0">
      <selection activeCell="C26" sqref="C26"/>
    </sheetView>
  </sheetViews>
  <sheetFormatPr defaultColWidth="11" defaultRowHeight="13.5" x14ac:dyDescent="0.3"/>
  <cols>
    <col min="1" max="1" width="55.15234375" bestFit="1" customWidth="1"/>
    <col min="2" max="2" width="17.84375" customWidth="1"/>
    <col min="3" max="3" width="21" customWidth="1"/>
    <col min="4" max="4" width="20" customWidth="1"/>
    <col min="5" max="5" width="26.69140625" customWidth="1"/>
    <col min="6" max="6" width="24" bestFit="1" customWidth="1"/>
    <col min="7" max="7" width="22.4609375" customWidth="1"/>
    <col min="8" max="8" width="21.15234375" customWidth="1"/>
    <col min="9" max="9" width="15.69140625" bestFit="1" customWidth="1"/>
    <col min="10" max="10" width="14.3046875" customWidth="1"/>
    <col min="11" max="11" width="11.84375" bestFit="1" customWidth="1"/>
    <col min="12" max="14" width="11.84375" customWidth="1"/>
    <col min="15" max="15" width="12.4609375" bestFit="1" customWidth="1"/>
    <col min="16" max="17" width="11.84375" bestFit="1" customWidth="1"/>
    <col min="18" max="18" width="10.84375" bestFit="1" customWidth="1"/>
    <col min="19" max="20" width="11.84375" bestFit="1" customWidth="1"/>
    <col min="21" max="21" width="10.84375" bestFit="1" customWidth="1"/>
    <col min="22" max="23" width="11.84375" bestFit="1" customWidth="1"/>
    <col min="24" max="24" width="10.84375" bestFit="1" customWidth="1"/>
    <col min="25" max="26" width="11.84375" bestFit="1" customWidth="1"/>
    <col min="27" max="28" width="19" bestFit="1" customWidth="1"/>
    <col min="29" max="29" width="10.15234375" customWidth="1"/>
  </cols>
  <sheetData>
    <row r="1" spans="1:28" x14ac:dyDescent="0.3">
      <c r="E1" s="43"/>
    </row>
    <row r="2" spans="1:28" x14ac:dyDescent="0.3">
      <c r="A2" s="63" t="s">
        <v>1</v>
      </c>
      <c r="B2" s="60">
        <v>5.8500000000000003E-2</v>
      </c>
    </row>
    <row r="3" spans="1:28" x14ac:dyDescent="0.3">
      <c r="A3" s="64" t="s">
        <v>2</v>
      </c>
      <c r="B3" s="61">
        <v>1.4999999999999999E-2</v>
      </c>
      <c r="G3" s="1"/>
    </row>
    <row r="4" spans="1:28" s="4" customFormat="1" x14ac:dyDescent="0.3">
      <c r="A4" s="65" t="s">
        <v>8</v>
      </c>
      <c r="B4" s="62">
        <f>B2-B3</f>
        <v>4.3500000000000004E-2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s="4" customFormat="1" x14ac:dyDescent="0.3">
      <c r="A5" s="6"/>
      <c r="B5" s="6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4" customFormat="1" ht="14" thickBot="1" x14ac:dyDescent="0.35">
      <c r="A6" s="5"/>
      <c r="B6" s="47"/>
      <c r="C6" s="41" t="s">
        <v>28</v>
      </c>
      <c r="D6" s="40">
        <v>2023</v>
      </c>
      <c r="E6">
        <v>2024</v>
      </c>
      <c r="F6" s="40">
        <v>2025</v>
      </c>
      <c r="G6">
        <v>2026</v>
      </c>
      <c r="H6" s="40">
        <v>2027</v>
      </c>
      <c r="I6" s="40" t="s">
        <v>29</v>
      </c>
      <c r="J6">
        <v>2028</v>
      </c>
      <c r="K6">
        <v>2029</v>
      </c>
      <c r="L6">
        <v>2030</v>
      </c>
      <c r="M6">
        <v>2031</v>
      </c>
      <c r="N6">
        <v>2032</v>
      </c>
      <c r="O6">
        <v>2033</v>
      </c>
      <c r="P6">
        <v>2034</v>
      </c>
      <c r="Q6">
        <v>2035</v>
      </c>
      <c r="R6">
        <v>2036</v>
      </c>
      <c r="S6">
        <v>2037</v>
      </c>
      <c r="T6">
        <v>2038</v>
      </c>
      <c r="U6">
        <v>2039</v>
      </c>
      <c r="V6">
        <v>2040</v>
      </c>
      <c r="W6">
        <v>2041</v>
      </c>
      <c r="X6" s="15"/>
      <c r="Y6" s="15"/>
      <c r="Z6" s="15"/>
      <c r="AA6" s="16"/>
      <c r="AB6" s="16"/>
    </row>
    <row r="7" spans="1:28" ht="14" thickBot="1" x14ac:dyDescent="0.35">
      <c r="A7" s="17" t="s">
        <v>0</v>
      </c>
      <c r="B7" s="57">
        <v>0.67</v>
      </c>
      <c r="C7" s="58">
        <v>1</v>
      </c>
      <c r="D7" s="57">
        <v>2</v>
      </c>
      <c r="E7" s="57">
        <v>3</v>
      </c>
      <c r="F7" s="57">
        <v>4</v>
      </c>
      <c r="G7" s="57">
        <v>5</v>
      </c>
      <c r="H7" s="57">
        <v>5.07</v>
      </c>
      <c r="I7" s="59">
        <v>6</v>
      </c>
      <c r="J7" s="57">
        <v>7</v>
      </c>
      <c r="K7" s="57">
        <v>8</v>
      </c>
      <c r="L7" s="57">
        <v>9</v>
      </c>
      <c r="M7" s="57">
        <v>10</v>
      </c>
      <c r="N7" s="57">
        <v>11</v>
      </c>
      <c r="O7" s="57">
        <v>12</v>
      </c>
      <c r="P7" s="57">
        <v>13</v>
      </c>
      <c r="Q7" s="57">
        <v>14</v>
      </c>
      <c r="R7" s="57">
        <v>15</v>
      </c>
      <c r="S7" s="57">
        <v>16</v>
      </c>
      <c r="T7" s="57">
        <v>17</v>
      </c>
      <c r="U7" s="57">
        <v>18</v>
      </c>
      <c r="V7" s="57">
        <v>19</v>
      </c>
      <c r="W7" s="57">
        <v>20</v>
      </c>
      <c r="AA7" s="6"/>
      <c r="AB7" s="6"/>
    </row>
    <row r="8" spans="1:28" ht="14" thickBot="1" x14ac:dyDescent="0.35">
      <c r="A8" s="17" t="s">
        <v>3</v>
      </c>
      <c r="B8" s="35">
        <f>F48</f>
        <v>0.66849315068493154</v>
      </c>
      <c r="C8" s="35">
        <f>1-B8</f>
        <v>0.33150684931506846</v>
      </c>
      <c r="D8" s="35">
        <f>(C8+B8)/(1+$B$4)</f>
        <v>0.95831336847149007</v>
      </c>
      <c r="E8" s="35">
        <f>D8/(1+$B$4)</f>
        <v>0.91836451219117388</v>
      </c>
      <c r="F8" s="35">
        <f>E8/(1+$B$4)</f>
        <v>0.88008098916260069</v>
      </c>
      <c r="G8" s="35">
        <f>F8/(1+$B$4)</f>
        <v>0.84339337725213281</v>
      </c>
      <c r="H8" s="35">
        <f>G8/(1+$B$4)*F47</f>
        <v>5.757291467349851E-2</v>
      </c>
      <c r="I8" s="35">
        <f>G8/(1+$B$4)*(1-F47)</f>
        <v>0.75066223362753903</v>
      </c>
      <c r="J8" s="35">
        <f>(H8+I8)/(1+$B$4)</f>
        <v>0.77454254748542162</v>
      </c>
      <c r="K8" s="35">
        <f t="shared" ref="K8:W8" si="0">J8/(1+$B$4)</f>
        <v>0.74225447770524344</v>
      </c>
      <c r="L8" s="35">
        <f t="shared" si="0"/>
        <v>0.71131238879275838</v>
      </c>
      <c r="M8" s="35">
        <f t="shared" si="0"/>
        <v>0.68166017133949053</v>
      </c>
      <c r="N8" s="35">
        <f t="shared" si="0"/>
        <v>0.65324405494920024</v>
      </c>
      <c r="O8" s="35">
        <f t="shared" si="0"/>
        <v>0.62601251073234321</v>
      </c>
      <c r="P8" s="35">
        <f t="shared" si="0"/>
        <v>0.59991615786520669</v>
      </c>
      <c r="Q8" s="35">
        <f t="shared" si="0"/>
        <v>0.57490767404428045</v>
      </c>
      <c r="R8" s="35">
        <f t="shared" si="0"/>
        <v>0.55094170967348388</v>
      </c>
      <c r="S8" s="35">
        <f t="shared" si="0"/>
        <v>0.52797480562863808</v>
      </c>
      <c r="T8" s="35">
        <f t="shared" si="0"/>
        <v>0.50596531445006043</v>
      </c>
      <c r="U8" s="35">
        <f t="shared" si="0"/>
        <v>0.4848733248203741</v>
      </c>
      <c r="V8" s="35">
        <f t="shared" si="0"/>
        <v>0.46466058919058367</v>
      </c>
      <c r="W8" s="35">
        <f t="shared" si="0"/>
        <v>0.4452904544231755</v>
      </c>
      <c r="AA8" s="7"/>
      <c r="AB8" s="7"/>
    </row>
    <row r="9" spans="1:28" x14ac:dyDescent="0.3">
      <c r="A9" s="6"/>
      <c r="B9" s="7"/>
      <c r="C9" s="78"/>
      <c r="D9" s="78"/>
      <c r="E9" s="78"/>
      <c r="F9" s="78"/>
      <c r="G9" s="78"/>
      <c r="H9" s="78"/>
      <c r="I9" s="33"/>
      <c r="J9" s="33"/>
      <c r="K9" s="33"/>
      <c r="L9" s="33"/>
      <c r="Z9" s="18"/>
      <c r="AA9" s="7"/>
      <c r="AB9" s="7"/>
    </row>
    <row r="10" spans="1:28" s="4" customFormat="1" ht="18" customHeight="1" x14ac:dyDescent="0.3">
      <c r="A10" s="6"/>
      <c r="B10" s="9"/>
      <c r="C10" s="9"/>
      <c r="D10" s="9"/>
      <c r="E10" s="9"/>
      <c r="F10" s="9"/>
      <c r="G10" s="9"/>
      <c r="H10" s="79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Y10"/>
      <c r="Z10" s="7"/>
      <c r="AA10" s="7"/>
      <c r="AB10" s="7"/>
    </row>
    <row r="11" spans="1:28" ht="27" customHeight="1" x14ac:dyDescent="0.3">
      <c r="A11" s="70" t="s">
        <v>4</v>
      </c>
      <c r="B11" s="71" t="s">
        <v>34</v>
      </c>
      <c r="C11" s="72" t="s">
        <v>17</v>
      </c>
      <c r="D11" s="9"/>
      <c r="E11" s="9"/>
      <c r="F11" s="9"/>
      <c r="G11" s="9"/>
      <c r="H11" s="79"/>
    </row>
    <row r="12" spans="1:28" x14ac:dyDescent="0.3">
      <c r="A12" s="68" t="s">
        <v>5</v>
      </c>
      <c r="B12" s="69">
        <f>SUM(B8:R8)</f>
        <v>11.323179087965862</v>
      </c>
      <c r="C12" s="73" t="s">
        <v>35</v>
      </c>
      <c r="D12" s="8"/>
      <c r="E12" s="8"/>
      <c r="F12" s="44"/>
      <c r="G12" s="29"/>
      <c r="H12" s="79"/>
      <c r="I12" s="29"/>
    </row>
    <row r="13" spans="1:28" x14ac:dyDescent="0.3">
      <c r="A13" s="19" t="s">
        <v>24</v>
      </c>
      <c r="B13" s="20">
        <f>SUM(B8:W8)</f>
        <v>13.751943576478691</v>
      </c>
      <c r="C13" s="74" t="s">
        <v>35</v>
      </c>
      <c r="D13" s="39"/>
      <c r="E13" s="30"/>
      <c r="F13" s="45"/>
    </row>
    <row r="14" spans="1:28" x14ac:dyDescent="0.3">
      <c r="A14" s="24" t="s">
        <v>6</v>
      </c>
      <c r="B14" s="23">
        <f>SUM(B8:H8)</f>
        <v>4.6577251617508955</v>
      </c>
      <c r="C14" s="23">
        <f>SUM(C8:H8)</f>
        <v>3.9892320110659649</v>
      </c>
      <c r="D14" s="30"/>
      <c r="E14" s="30"/>
    </row>
    <row r="15" spans="1:28" x14ac:dyDescent="0.3">
      <c r="A15" s="24" t="s">
        <v>7</v>
      </c>
      <c r="B15" s="23">
        <f>SUM(I8:W8)</f>
        <v>9.0942184147277985</v>
      </c>
      <c r="C15" s="23">
        <f>SUM(I8:W8)</f>
        <v>9.0942184147277985</v>
      </c>
    </row>
    <row r="16" spans="1:28" x14ac:dyDescent="0.3">
      <c r="A16" s="67"/>
      <c r="B16" s="30"/>
      <c r="C16" s="30"/>
    </row>
    <row r="17" spans="1:32" ht="14" thickBot="1" x14ac:dyDescent="0.35">
      <c r="A17" s="18"/>
      <c r="B17" s="14"/>
      <c r="C17" s="9"/>
      <c r="D17" s="9"/>
      <c r="E17" s="9"/>
    </row>
    <row r="18" spans="1:32" ht="27" customHeight="1" thickBot="1" x14ac:dyDescent="0.35">
      <c r="B18" s="48" t="s">
        <v>14</v>
      </c>
      <c r="C18" s="49" t="s">
        <v>16</v>
      </c>
      <c r="D18" s="49" t="s">
        <v>18</v>
      </c>
      <c r="E18" s="49" t="s">
        <v>21</v>
      </c>
      <c r="F18" s="49" t="s">
        <v>22</v>
      </c>
    </row>
    <row r="19" spans="1:32" x14ac:dyDescent="0.3">
      <c r="A19" s="94" t="s">
        <v>41</v>
      </c>
      <c r="B19" s="95">
        <f>F35</f>
        <v>22895415.492508419</v>
      </c>
      <c r="C19" s="53">
        <f>F36</f>
        <v>12050218.680267591</v>
      </c>
      <c r="D19" s="53">
        <f>F37</f>
        <v>1205021.8680267592</v>
      </c>
      <c r="E19" s="53">
        <f>F39</f>
        <v>1205021.8680267592</v>
      </c>
      <c r="F19" s="53">
        <f>F38</f>
        <v>2410043.7360535185</v>
      </c>
    </row>
    <row r="20" spans="1:32" ht="12.75" customHeight="1" x14ac:dyDescent="0.3">
      <c r="A20" s="96" t="s">
        <v>42</v>
      </c>
      <c r="B20" s="97" t="s">
        <v>33</v>
      </c>
      <c r="C20" s="36">
        <f>(C19/$B$13)*$C$14</f>
        <v>3495587.2115334538</v>
      </c>
      <c r="D20" s="36">
        <f>(D19/$B$13)*$B$14</f>
        <v>408135.81323647895</v>
      </c>
      <c r="E20" s="36">
        <f>(E19/$B$13)*$B$14</f>
        <v>408135.81323647895</v>
      </c>
      <c r="F20" s="36">
        <f>(F19/$B$13)*$B$14</f>
        <v>816271.6264729579</v>
      </c>
    </row>
    <row r="21" spans="1:32" x14ac:dyDescent="0.3">
      <c r="A21" s="96" t="s">
        <v>43</v>
      </c>
      <c r="B21" s="97" t="s">
        <v>33</v>
      </c>
      <c r="C21" s="36">
        <f>(C19/$B$13)*$C$15</f>
        <v>7968860.5479028048</v>
      </c>
      <c r="D21" s="36">
        <f>(D19/$B$13)*$B$15</f>
        <v>796886.05479028053</v>
      </c>
      <c r="E21" s="36">
        <f>(E19/$B$13)*$B$15</f>
        <v>796886.05479028053</v>
      </c>
      <c r="F21" s="36">
        <f>(F19/$B$13)*$B$15</f>
        <v>1593772.1095805611</v>
      </c>
    </row>
    <row r="22" spans="1:32" x14ac:dyDescent="0.3">
      <c r="B22" s="37"/>
      <c r="C22" s="37"/>
      <c r="D22" s="37"/>
      <c r="E22" s="37"/>
      <c r="F22" s="37"/>
    </row>
    <row r="23" spans="1:32" x14ac:dyDescent="0.3">
      <c r="B23" s="37"/>
      <c r="C23" s="37"/>
      <c r="D23" s="37"/>
      <c r="E23" s="37"/>
      <c r="F23" s="37"/>
    </row>
    <row r="24" spans="1:32" ht="14" customHeight="1" x14ac:dyDescent="0.3">
      <c r="A24" s="98" t="s">
        <v>44</v>
      </c>
      <c r="B24" s="54">
        <v>0.6</v>
      </c>
      <c r="C24" s="54">
        <v>0.6</v>
      </c>
      <c r="D24" s="54">
        <v>0.6</v>
      </c>
      <c r="E24" s="54">
        <v>0.6</v>
      </c>
      <c r="F24" s="54">
        <v>0.6</v>
      </c>
    </row>
    <row r="25" spans="1:32" x14ac:dyDescent="0.3">
      <c r="A25" s="98" t="s">
        <v>37</v>
      </c>
      <c r="B25" s="37">
        <f>$B$19*$B$24</f>
        <v>13737249.295505051</v>
      </c>
      <c r="C25" s="37">
        <f t="shared" ref="C25" si="1">C19*C24</f>
        <v>7230131.2081605541</v>
      </c>
      <c r="D25" s="37">
        <f>D19*D24</f>
        <v>723013.12081605557</v>
      </c>
      <c r="E25" s="37">
        <f>E19*E24</f>
        <v>723013.12081605557</v>
      </c>
      <c r="F25" s="37">
        <f>F19*F24</f>
        <v>1446026.2416321111</v>
      </c>
    </row>
    <row r="26" spans="1:32" x14ac:dyDescent="0.3">
      <c r="A26" s="4"/>
      <c r="B26" s="37"/>
      <c r="C26" s="37"/>
      <c r="D26" s="37"/>
      <c r="E26" s="37"/>
      <c r="F26" s="37"/>
    </row>
    <row r="27" spans="1:32" x14ac:dyDescent="0.3">
      <c r="A27" s="99" t="s">
        <v>36</v>
      </c>
      <c r="B27" s="56">
        <f>(B25/$B$13)</f>
        <v>998931.47605704446</v>
      </c>
      <c r="C27" s="50">
        <f>C25/$B$13</f>
        <v>525753.40845107613</v>
      </c>
      <c r="D27" s="50">
        <f t="shared" ref="D27" si="2">D25/$B$13</f>
        <v>52575.340845107625</v>
      </c>
      <c r="E27" s="50">
        <f>E25/$B$13</f>
        <v>52575.340845107625</v>
      </c>
      <c r="F27" s="50">
        <f>F25/$B$13</f>
        <v>105150.68169021525</v>
      </c>
      <c r="O27" s="26"/>
    </row>
    <row r="28" spans="1:32" x14ac:dyDescent="0.3">
      <c r="A28" s="100" t="s">
        <v>45</v>
      </c>
      <c r="B28" s="50"/>
      <c r="C28" s="50">
        <f>(C20-(C27*$C$14))</f>
        <v>1398234.8846133817</v>
      </c>
      <c r="D28" s="50">
        <f>(D20-(D27*$B$14))</f>
        <v>163254.32529459157</v>
      </c>
      <c r="E28" s="50">
        <f>(E20-(E27*$B$14))</f>
        <v>163254.32529459157</v>
      </c>
      <c r="F28" s="50">
        <f>(F20-(F27*$B$14))</f>
        <v>326508.65058918315</v>
      </c>
      <c r="I28" s="11"/>
      <c r="J28" s="11"/>
      <c r="K28" s="11"/>
      <c r="L28" s="11"/>
      <c r="M28" s="11"/>
      <c r="N28" s="11"/>
      <c r="O28" s="27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3">
      <c r="A29" s="96" t="s">
        <v>46</v>
      </c>
      <c r="B29" s="55"/>
      <c r="C29" s="55">
        <f>C21-(C27*$C$15)</f>
        <v>3187544.2191611221</v>
      </c>
      <c r="D29" s="55">
        <f>(D21-(D27*$B$15))</f>
        <v>318754.42191611219</v>
      </c>
      <c r="E29" s="55">
        <f>(E21-(E27*$B$15))</f>
        <v>318754.42191611219</v>
      </c>
      <c r="F29" s="55">
        <f>(F21-(F27*$B$15))</f>
        <v>637508.84383222437</v>
      </c>
      <c r="O29" s="2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4" thickBot="1" x14ac:dyDescent="0.35">
      <c r="A30" s="22" t="s">
        <v>23</v>
      </c>
      <c r="B30" s="51">
        <f>B19-B25</f>
        <v>9158166.1970033683</v>
      </c>
      <c r="C30" s="52"/>
      <c r="D30" s="52"/>
      <c r="E30" s="52"/>
      <c r="F30" s="52"/>
      <c r="O30" s="26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3">
      <c r="O31" s="26"/>
      <c r="P31" s="2"/>
      <c r="Q31" s="2"/>
      <c r="R31" s="2"/>
      <c r="S31" s="2"/>
      <c r="T31" s="2"/>
      <c r="U31" s="2"/>
      <c r="V31" s="2"/>
      <c r="W31" s="2"/>
      <c r="X31" s="2"/>
      <c r="Y31" s="8"/>
      <c r="Z31" s="8"/>
      <c r="AA31" s="8"/>
      <c r="AB31" s="2"/>
      <c r="AC31" s="8"/>
      <c r="AD31" s="2"/>
      <c r="AE31" s="8"/>
      <c r="AF31" s="13"/>
    </row>
    <row r="32" spans="1:32" x14ac:dyDescent="0.3">
      <c r="O32" s="26"/>
      <c r="P32" s="2"/>
      <c r="Q32" s="2"/>
      <c r="R32" s="2"/>
      <c r="S32" s="2"/>
      <c r="T32" s="2"/>
      <c r="U32" s="2"/>
      <c r="V32" s="13"/>
      <c r="W32" s="2"/>
      <c r="X32" s="2"/>
      <c r="Y32" s="8"/>
      <c r="Z32" s="8"/>
      <c r="AA32" s="8"/>
      <c r="AB32" s="8"/>
      <c r="AC32" s="8"/>
      <c r="AD32" s="8"/>
      <c r="AE32" s="8"/>
      <c r="AF32" s="8"/>
    </row>
    <row r="33" spans="1:32" x14ac:dyDescent="0.3">
      <c r="B33" s="34"/>
      <c r="C33" s="33"/>
      <c r="F33" s="28"/>
      <c r="O33" s="26"/>
      <c r="P33" s="2"/>
      <c r="Q33" s="2"/>
      <c r="R33" s="2"/>
      <c r="S33" s="2"/>
      <c r="T33" s="2"/>
      <c r="U33" s="2"/>
      <c r="V33" s="13"/>
      <c r="W33" s="2"/>
      <c r="X33" s="2"/>
      <c r="Y33" s="8"/>
      <c r="Z33" s="8"/>
      <c r="AA33" s="8"/>
      <c r="AB33" s="8"/>
      <c r="AC33" s="8"/>
      <c r="AD33" s="8"/>
      <c r="AE33" s="8"/>
      <c r="AF33" s="8"/>
    </row>
    <row r="34" spans="1:32" s="76" customFormat="1" ht="27" x14ac:dyDescent="0.3">
      <c r="B34" s="101" t="s">
        <v>47</v>
      </c>
      <c r="C34" s="101" t="s">
        <v>38</v>
      </c>
      <c r="D34" s="101" t="s">
        <v>48</v>
      </c>
      <c r="E34" s="101" t="s">
        <v>40</v>
      </c>
      <c r="F34" s="102" t="s">
        <v>50</v>
      </c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spans="1:32" x14ac:dyDescent="0.3">
      <c r="A35" s="75" t="s">
        <v>9</v>
      </c>
      <c r="B35" s="80">
        <v>0.38</v>
      </c>
      <c r="C35" s="81">
        <f>B35*($B$13/$B$12)</f>
        <v>0.46150807281814998</v>
      </c>
      <c r="D35" s="80">
        <v>60</v>
      </c>
      <c r="E35" s="103">
        <v>10</v>
      </c>
      <c r="F35" s="82">
        <f>C35*$B$43*E35</f>
        <v>22895415.492508419</v>
      </c>
      <c r="I35" s="28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3">
      <c r="A36" s="75" t="s">
        <v>10</v>
      </c>
      <c r="B36" s="92">
        <v>0.2</v>
      </c>
      <c r="C36" s="81">
        <f>B36*($B$13/$B$12)</f>
        <v>0.24289898569376317</v>
      </c>
      <c r="D36" s="80">
        <v>120</v>
      </c>
      <c r="E36" s="103">
        <v>10</v>
      </c>
      <c r="F36" s="82">
        <f t="shared" ref="F36:F40" si="3">C36*$B$43*E36</f>
        <v>12050218.680267591</v>
      </c>
      <c r="I36" s="28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x14ac:dyDescent="0.3">
      <c r="A37" s="75" t="s">
        <v>11</v>
      </c>
      <c r="B37" s="80">
        <v>0.04</v>
      </c>
      <c r="C37" s="81">
        <f t="shared" ref="C37:C39" si="4">B37*($B$13/$B$12)</f>
        <v>4.8579797138752635E-2</v>
      </c>
      <c r="D37" s="80">
        <v>100</v>
      </c>
      <c r="E37" s="103">
        <v>5</v>
      </c>
      <c r="F37" s="82">
        <f t="shared" si="3"/>
        <v>1205021.8680267592</v>
      </c>
      <c r="G37" s="38"/>
      <c r="I37" s="28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x14ac:dyDescent="0.3">
      <c r="A38" s="75" t="s">
        <v>12</v>
      </c>
      <c r="B38" s="80">
        <v>0.04</v>
      </c>
      <c r="C38" s="81">
        <f t="shared" si="4"/>
        <v>4.8579797138752635E-2</v>
      </c>
      <c r="D38" s="80">
        <v>140</v>
      </c>
      <c r="E38" s="103">
        <v>10</v>
      </c>
      <c r="F38" s="82">
        <f t="shared" si="3"/>
        <v>2410043.7360535185</v>
      </c>
      <c r="I38" s="28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3">
      <c r="A39" s="75" t="s">
        <v>13</v>
      </c>
      <c r="B39" s="80">
        <v>0.04</v>
      </c>
      <c r="C39" s="81">
        <f t="shared" si="4"/>
        <v>4.8579797138752635E-2</v>
      </c>
      <c r="D39" s="80">
        <v>50</v>
      </c>
      <c r="E39" s="103">
        <v>5</v>
      </c>
      <c r="F39" s="82">
        <f t="shared" si="3"/>
        <v>1205021.8680267592</v>
      </c>
      <c r="I39" s="28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3">
      <c r="A40" s="19" t="s">
        <v>25</v>
      </c>
      <c r="B40" s="80">
        <v>0.04</v>
      </c>
      <c r="C40" s="81">
        <f>B40*($B$13/$B$12)</f>
        <v>4.8579797138752635E-2</v>
      </c>
      <c r="D40" s="83">
        <v>10</v>
      </c>
      <c r="E40" s="103">
        <v>10</v>
      </c>
      <c r="F40" s="82">
        <f t="shared" si="3"/>
        <v>2410043.7360535185</v>
      </c>
      <c r="I40" s="2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3">
      <c r="B41" s="104" t="s">
        <v>39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3">
      <c r="B42" s="38"/>
      <c r="G42" s="38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x14ac:dyDescent="0.3">
      <c r="A43" s="19" t="s">
        <v>32</v>
      </c>
      <c r="B43" s="84">
        <v>4961000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x14ac:dyDescent="0.3">
      <c r="A44" s="25"/>
      <c r="B44" s="2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3">
      <c r="B45" s="32"/>
      <c r="C45" s="32"/>
      <c r="D45" s="32"/>
      <c r="E45" s="32"/>
      <c r="F45" s="32"/>
      <c r="G45" s="32"/>
      <c r="H45" s="32"/>
      <c r="I45" s="3"/>
      <c r="J45" s="3"/>
      <c r="K45" s="3"/>
      <c r="L45" s="3"/>
    </row>
    <row r="46" spans="1:32" x14ac:dyDescent="0.3">
      <c r="B46" s="86" t="s">
        <v>19</v>
      </c>
      <c r="C46" s="86" t="s">
        <v>20</v>
      </c>
      <c r="D46" s="88" t="s">
        <v>30</v>
      </c>
      <c r="E46" s="88" t="s">
        <v>15</v>
      </c>
      <c r="F46" s="88" t="s">
        <v>27</v>
      </c>
      <c r="G46" s="32"/>
      <c r="H46" s="32"/>
    </row>
    <row r="47" spans="1:32" x14ac:dyDescent="0.3">
      <c r="A47" s="19" t="s">
        <v>26</v>
      </c>
      <c r="B47" s="93">
        <v>43144</v>
      </c>
      <c r="C47" s="87">
        <v>44995</v>
      </c>
      <c r="D47" s="85">
        <f>DATEDIF(B47,C47,"d")</f>
        <v>1851</v>
      </c>
      <c r="E47" s="89">
        <f>D47/365</f>
        <v>5.0712328767123287</v>
      </c>
      <c r="F47" s="90">
        <f>E47-5</f>
        <v>7.1232876712328697E-2</v>
      </c>
      <c r="G47" s="32"/>
      <c r="H47" s="32"/>
    </row>
    <row r="48" spans="1:32" x14ac:dyDescent="0.3">
      <c r="A48" s="19" t="s">
        <v>49</v>
      </c>
      <c r="B48" s="93">
        <v>43144</v>
      </c>
      <c r="C48" s="87">
        <v>43387</v>
      </c>
      <c r="D48" s="85">
        <f>DATEDIF(B48,C48,"d")+1</f>
        <v>244</v>
      </c>
      <c r="E48" s="91">
        <f>D48/365</f>
        <v>0.66849315068493154</v>
      </c>
      <c r="F48" s="90">
        <f>E48</f>
        <v>0.66849315068493154</v>
      </c>
      <c r="G48" s="32"/>
      <c r="H48" s="32"/>
    </row>
    <row r="49" spans="1:8" x14ac:dyDescent="0.3">
      <c r="A49" s="25"/>
      <c r="B49" s="32"/>
      <c r="C49" s="32"/>
      <c r="D49" s="32"/>
      <c r="E49" s="31"/>
      <c r="F49" s="32"/>
      <c r="G49" s="32"/>
      <c r="H49" s="32"/>
    </row>
    <row r="50" spans="1:8" ht="27" x14ac:dyDescent="0.3">
      <c r="A50" s="42" t="s">
        <v>31</v>
      </c>
      <c r="B50" s="32"/>
      <c r="C50" s="32"/>
      <c r="D50" s="32"/>
      <c r="E50" s="31"/>
      <c r="F50" s="32"/>
      <c r="G50" s="32"/>
      <c r="H50" s="32"/>
    </row>
    <row r="51" spans="1:8" x14ac:dyDescent="0.3">
      <c r="B51" s="32"/>
      <c r="C51" s="32"/>
      <c r="D51" s="32"/>
      <c r="E51" s="32"/>
      <c r="F51" s="32"/>
      <c r="G51" s="32"/>
      <c r="H51" s="32"/>
    </row>
    <row r="52" spans="1:8" x14ac:dyDescent="0.3">
      <c r="B52" s="32"/>
      <c r="C52" s="32"/>
      <c r="D52" s="32"/>
      <c r="E52" s="32"/>
      <c r="F52" s="32"/>
      <c r="G52" s="32"/>
      <c r="H52" s="32"/>
    </row>
    <row r="53" spans="1:8" x14ac:dyDescent="0.3">
      <c r="B53" s="32"/>
      <c r="C53" s="32"/>
      <c r="D53" s="32"/>
      <c r="E53" s="32"/>
      <c r="F53" s="46"/>
      <c r="G53" s="32"/>
      <c r="H53" s="32"/>
    </row>
    <row r="54" spans="1:8" x14ac:dyDescent="0.3">
      <c r="B54" s="32"/>
      <c r="C54" s="32"/>
      <c r="D54" s="32"/>
      <c r="E54" s="32"/>
      <c r="F54" s="32"/>
      <c r="G54" s="32"/>
      <c r="H54" s="32"/>
    </row>
    <row r="55" spans="1:8" x14ac:dyDescent="0.3">
      <c r="B55" s="32"/>
      <c r="C55" s="32"/>
      <c r="D55" s="32"/>
      <c r="E55" s="32"/>
      <c r="F55" s="32"/>
      <c r="G55" s="32"/>
      <c r="H55" s="32"/>
    </row>
    <row r="56" spans="1:8" x14ac:dyDescent="0.3">
      <c r="B56" s="32"/>
      <c r="C56" s="32"/>
      <c r="D56" s="32"/>
      <c r="E56" s="32"/>
      <c r="F56" s="32"/>
      <c r="G56" s="32"/>
      <c r="H56" s="32"/>
    </row>
    <row r="57" spans="1:8" x14ac:dyDescent="0.3">
      <c r="B57" s="32"/>
      <c r="C57" s="32"/>
      <c r="D57" s="32"/>
      <c r="E57" s="32"/>
      <c r="F57" s="32"/>
      <c r="G57" s="32"/>
      <c r="H57" s="32"/>
    </row>
    <row r="58" spans="1:8" x14ac:dyDescent="0.3">
      <c r="B58" s="2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Keating</dc:creator>
  <cp:lastModifiedBy>Joseph Coughlan</cp:lastModifiedBy>
  <cp:lastPrinted>2020-03-16T11:30:27Z</cp:lastPrinted>
  <dcterms:created xsi:type="dcterms:W3CDTF">2009-09-24T09:17:16Z</dcterms:created>
  <dcterms:modified xsi:type="dcterms:W3CDTF">2021-05-28T16:11:39Z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b5e154e2-e27d-482b-a9b2-f82631355448</vt:lpwstr>
  </property>
</Properties>
</file>